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835"/>
  </bookViews>
  <sheets>
    <sheet name="Tabela de SLA" sheetId="2" r:id="rId1"/>
    <sheet name="TLP" sheetId="11" r:id="rId2"/>
    <sheet name="AC ou AT" sheetId="13" r:id="rId3"/>
    <sheet name="SCF" sheetId="16" r:id="rId4"/>
    <sheet name="IDS" sheetId="15" r:id="rId5"/>
    <sheet name="ROT" sheetId="17" r:id="rId6"/>
    <sheet name="RAT" sheetId="18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8"/>
  <c r="E16"/>
  <c r="G16" s="1"/>
  <c r="E18" i="2" l="1"/>
  <c r="C10" i="15"/>
  <c r="C10" i="16"/>
  <c r="C11" i="13"/>
  <c r="C10"/>
  <c r="E17" i="2" l="1"/>
  <c r="G16" i="17"/>
  <c r="E16"/>
  <c r="C10"/>
  <c r="I16" i="16"/>
  <c r="H16"/>
  <c r="E16"/>
  <c r="J16" l="1"/>
  <c r="L16" s="1"/>
  <c r="E15" i="2" s="1"/>
  <c r="D19" i="11"/>
  <c r="D18"/>
  <c r="D17"/>
  <c r="D16"/>
  <c r="C10" l="1"/>
  <c r="C23" i="13"/>
  <c r="D23"/>
  <c r="E16" i="15" l="1"/>
  <c r="G16" s="1"/>
  <c r="H16" s="1"/>
  <c r="D16"/>
  <c r="E23" i="13"/>
  <c r="G23" s="1"/>
  <c r="E17"/>
  <c r="G17" s="1"/>
  <c r="E18"/>
  <c r="G18" s="1"/>
  <c r="E19"/>
  <c r="G19" s="1"/>
  <c r="E20"/>
  <c r="G20" s="1"/>
  <c r="E21"/>
  <c r="G21" s="1"/>
  <c r="E22"/>
  <c r="G22" s="1"/>
  <c r="E16"/>
  <c r="G16" s="1"/>
  <c r="C20" i="11"/>
  <c r="E20"/>
  <c r="D20"/>
  <c r="F17"/>
  <c r="G17" s="1"/>
  <c r="F18"/>
  <c r="G18" s="1"/>
  <c r="F19"/>
  <c r="G19" s="1"/>
  <c r="E16"/>
  <c r="F16"/>
  <c r="G16" s="1"/>
  <c r="I16" l="1"/>
  <c r="K16" s="1"/>
  <c r="H16"/>
  <c r="I17"/>
  <c r="K17" s="1"/>
  <c r="H17"/>
  <c r="I19"/>
  <c r="K19" s="1"/>
  <c r="H19"/>
  <c r="I18"/>
  <c r="K18" s="1"/>
  <c r="H18"/>
  <c r="E14" i="2"/>
  <c r="E13"/>
  <c r="J16" i="15"/>
  <c r="E16" i="2" s="1"/>
  <c r="F20" i="11"/>
  <c r="G20"/>
  <c r="H20"/>
  <c r="I20" s="1"/>
  <c r="K20" s="1"/>
  <c r="E12" i="2" s="1"/>
  <c r="E20" l="1"/>
  <c r="E21" s="1"/>
</calcChain>
</file>

<file path=xl/sharedStrings.xml><?xml version="1.0" encoding="utf-8"?>
<sst xmlns="http://schemas.openxmlformats.org/spreadsheetml/2006/main" count="120" uniqueCount="85">
  <si>
    <t>Projeto: Terceirizacao Central Relacionamento</t>
  </si>
  <si>
    <t>Total</t>
  </si>
  <si>
    <t>Código</t>
  </si>
  <si>
    <t>Indicador</t>
  </si>
  <si>
    <t>Descrição resumida</t>
  </si>
  <si>
    <t>TLP</t>
  </si>
  <si>
    <t>% de Tempo Logado Produtivo (“PA Logada”)</t>
  </si>
  <si>
    <t>Quantidade de posição de atendimento logada e produtiva que foram providas em relação a quantidade contratado</t>
  </si>
  <si>
    <t>AC</t>
  </si>
  <si>
    <t>% de Assertividade Comportamental</t>
  </si>
  <si>
    <t>AT</t>
  </si>
  <si>
    <t>% de Assertividade Técnica</t>
  </si>
  <si>
    <t>IDS</t>
  </si>
  <si>
    <t>% de Disponibilidade de Sistemas</t>
  </si>
  <si>
    <t>Tempo em que qualquer item da infraestrutura contratada estiver disponível em relação ao tempo contratado no mês.</t>
  </si>
  <si>
    <t>Tempo Logado</t>
  </si>
  <si>
    <t>Total de Pausas</t>
  </si>
  <si>
    <t>Valores em Minutos</t>
  </si>
  <si>
    <t>Dia</t>
  </si>
  <si>
    <t>Dia 1</t>
  </si>
  <si>
    <t>Qtde de Pausas Permitidas (qtde de Pas x 60min por dia)</t>
  </si>
  <si>
    <t>Tempo Logado e Produtivo</t>
  </si>
  <si>
    <t>Qtde de Pas a Faturar</t>
  </si>
  <si>
    <t>Qtde Contratada</t>
  </si>
  <si>
    <t>Dia 2</t>
  </si>
  <si>
    <t>Dia 3</t>
  </si>
  <si>
    <t>Dia 4</t>
  </si>
  <si>
    <t>Exemplo com 4 dias</t>
  </si>
  <si>
    <t>Multa</t>
  </si>
  <si>
    <t>Meta</t>
  </si>
  <si>
    <t>Item 1</t>
  </si>
  <si>
    <t>Item 2</t>
  </si>
  <si>
    <t>Item 3</t>
  </si>
  <si>
    <t>Item 4</t>
  </si>
  <si>
    <t>Item 5</t>
  </si>
  <si>
    <t>Item 6</t>
  </si>
  <si>
    <t>Item 7</t>
  </si>
  <si>
    <t>Qtde  Correto</t>
  </si>
  <si>
    <t>Item da Ficha</t>
  </si>
  <si>
    <t>Mês</t>
  </si>
  <si>
    <t>Exemplo com 8 operadores, cada um com 10 monitorias realizadas:</t>
  </si>
  <si>
    <t>Qtde de Avaliacoes (monitorias)</t>
  </si>
  <si>
    <t>Dias uteis</t>
  </si>
  <si>
    <t>Tempo Contratado Mês</t>
  </si>
  <si>
    <t>Tempo Contratado Dia em minutos</t>
  </si>
  <si>
    <t>Tempo Disponivel no mês</t>
  </si>
  <si>
    <t>Tempo Indisponivel</t>
  </si>
  <si>
    <t>Multas nesse exemplo</t>
  </si>
  <si>
    <t>Soma ds multas</t>
  </si>
  <si>
    <t>Multa aplicavel</t>
  </si>
  <si>
    <t>ANEXO III – Modelo de Calculo dos SLAs</t>
  </si>
  <si>
    <t>Indicador:</t>
  </si>
  <si>
    <t>Se o valor da multa for maior que 10% entao a multa sera de no maximo 10%</t>
  </si>
  <si>
    <t>% de Tempo Logado Produtivo (TLP)</t>
  </si>
  <si>
    <t>% de Assertividade (AC ou AT)</t>
  </si>
  <si>
    <t>% de Disponibilidade (IDS)</t>
  </si>
  <si>
    <t>Qtde de itens conformes em relação ao total de itens possíveis do grupo comportamental, gerado através da Ficha de Monitorias produzidas pela Frente Técnica, com erro amostral aceitável de 3%.</t>
  </si>
  <si>
    <t>Qtde de itens conformes em relação ao total de itens possíveis do grupo técnico, gerado através da Ficha de Monitorias produzidas pela Frente Técnica, com erro amostral aceitável de 3%.</t>
  </si>
  <si>
    <t>SCF</t>
  </si>
  <si>
    <t>% de Satisfação dos clientes finais</t>
  </si>
  <si>
    <t>Esse indicador será calculado de acordo com o modelo NPS (Net Promoter Score), com erro amostral aceitável de 3%.</t>
  </si>
  <si>
    <t>ROT</t>
  </si>
  <si>
    <t>% de Rotatividade (Turnover)</t>
  </si>
  <si>
    <t>Qtde de operadores de atendimento que saíram da operação no período, independente do motivo, em relação ao total de colaboradores no início do período.</t>
  </si>
  <si>
    <t>ANEXO II – Modelo de Calculo dos SLAs</t>
  </si>
  <si>
    <t>Exemplo para 5 PAs de 5:00 cada</t>
  </si>
  <si>
    <t>Qtde de Pesquisas</t>
  </si>
  <si>
    <t>Qtde Contatos Atendidos</t>
  </si>
  <si>
    <t>Erro Amostral</t>
  </si>
  <si>
    <t>Qtde de Notas entre 0 e 6 (Detratores)</t>
  </si>
  <si>
    <t>Qtde de Notas entre 9 e 10 (Promotores)</t>
  </si>
  <si>
    <t>% de Detratores</t>
  </si>
  <si>
    <t>% de Promotores</t>
  </si>
  <si>
    <t>% de SCF (=NPS)</t>
  </si>
  <si>
    <t>Qtde de Operadores no Inicio do Mês</t>
  </si>
  <si>
    <t>Qtde de Saídas (Desligamentos, Pedidos de Demissão, Transferencia, Afastamento, etc.)</t>
  </si>
  <si>
    <t>% de ROT (=TurnOver)</t>
  </si>
  <si>
    <t>Mês 1</t>
  </si>
  <si>
    <t>RAT</t>
  </si>
  <si>
    <t>% de Registro de Atendimento no CRM</t>
  </si>
  <si>
    <t>Qtde de registros feitos no sistema de CRM do Sebrae em relação ao total da soma de contatos recebidos ou efetuadas em todas as mídias.</t>
  </si>
  <si>
    <t>Qtde de Registros no CRM</t>
  </si>
  <si>
    <t>Qtde Total de Contatos Atendidos</t>
  </si>
  <si>
    <t>% de ROT</t>
  </si>
  <si>
    <t>SEBRAE PE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</si>
</sst>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9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 applyBorder="1"/>
    <xf numFmtId="0" fontId="0" fillId="0" borderId="0" xfId="0" applyBorder="1"/>
    <xf numFmtId="0" fontId="4" fillId="0" borderId="1" xfId="0" applyFont="1" applyBorder="1"/>
    <xf numFmtId="0" fontId="0" fillId="0" borderId="1" xfId="0" applyBorder="1"/>
    <xf numFmtId="0" fontId="7" fillId="0" borderId="1" xfId="0" applyFont="1" applyBorder="1" applyAlignment="1">
      <alignment horizontal="right"/>
    </xf>
    <xf numFmtId="0" fontId="3" fillId="0" borderId="0" xfId="0" applyFont="1"/>
    <xf numFmtId="0" fontId="9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9" fontId="0" fillId="0" borderId="0" xfId="1" applyFont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9" fontId="0" fillId="0" borderId="1" xfId="1" applyFont="1" applyBorder="1" applyAlignment="1">
      <alignment horizontal="right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9" fontId="2" fillId="2" borderId="0" xfId="1" applyFont="1" applyFill="1" applyAlignment="1">
      <alignment horizontal="right" wrapText="1"/>
    </xf>
    <xf numFmtId="9" fontId="3" fillId="0" borderId="0" xfId="1" applyFont="1" applyAlignment="1">
      <alignment horizontal="right" wrapText="1"/>
    </xf>
    <xf numFmtId="9" fontId="3" fillId="0" borderId="1" xfId="1" applyFont="1" applyBorder="1" applyAlignment="1">
      <alignment horizontal="right" wrapText="1"/>
    </xf>
    <xf numFmtId="9" fontId="11" fillId="0" borderId="0" xfId="1" applyFont="1" applyAlignment="1">
      <alignment horizontal="right" wrapText="1"/>
    </xf>
    <xf numFmtId="9" fontId="4" fillId="0" borderId="0" xfId="1" applyFont="1" applyAlignment="1">
      <alignment horizontal="right" wrapText="1"/>
    </xf>
    <xf numFmtId="10" fontId="0" fillId="0" borderId="0" xfId="1" applyNumberFormat="1" applyFont="1" applyAlignment="1">
      <alignment horizontal="right" wrapText="1"/>
    </xf>
    <xf numFmtId="10" fontId="0" fillId="0" borderId="0" xfId="0" applyNumberFormat="1" applyAlignment="1">
      <alignment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/>
    <xf numFmtId="0" fontId="14" fillId="0" borderId="0" xfId="0" applyFont="1"/>
    <xf numFmtId="0" fontId="3" fillId="3" borderId="1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2" fillId="0" borderId="2" xfId="2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2" fillId="0" borderId="2" xfId="2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Tabela de SLA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Tabela de SLA'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Tabela de SLA'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Tabela de SLA'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Tabela de SLA'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Tabela de SLA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287662</xdr:colOff>
      <xdr:row>0</xdr:row>
      <xdr:rowOff>146685</xdr:rowOff>
    </xdr:from>
    <xdr:to>
      <xdr:col>4</xdr:col>
      <xdr:colOff>1115881</xdr:colOff>
      <xdr:row>5</xdr:row>
      <xdr:rowOff>24919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45462" y="146685"/>
          <a:ext cx="828219" cy="830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114300</xdr:rowOff>
    </xdr:from>
    <xdr:to>
      <xdr:col>2</xdr:col>
      <xdr:colOff>324927</xdr:colOff>
      <xdr:row>4</xdr:row>
      <xdr:rowOff>112511</xdr:rowOff>
    </xdr:to>
    <xdr:pic>
      <xdr:nvPicPr>
        <xdr:cNvPr id="3" name="Picture 2" descr="http://1.bp.blogspot.com/-pqZcoeDd8xM/UT4jf25DnyI/AAAAAAAABSM/-KbR09CVzis/s1600/Logo+Sebrae+%28branco%29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368" t="16452" r="5901" b="16834"/>
        <a:stretch/>
      </xdr:blipFill>
      <xdr:spPr bwMode="auto">
        <a:xfrm>
          <a:off x="632460" y="114300"/>
          <a:ext cx="1400617" cy="72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579127</xdr:colOff>
      <xdr:row>0</xdr:row>
      <xdr:rowOff>114300</xdr:rowOff>
    </xdr:from>
    <xdr:to>
      <xdr:col>3</xdr:col>
      <xdr:colOff>369121</xdr:colOff>
      <xdr:row>4</xdr:row>
      <xdr:rowOff>175414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32667" y="114300"/>
          <a:ext cx="833934" cy="792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114300</xdr:rowOff>
    </xdr:from>
    <xdr:to>
      <xdr:col>2</xdr:col>
      <xdr:colOff>356677</xdr:colOff>
      <xdr:row>4</xdr:row>
      <xdr:rowOff>112511</xdr:rowOff>
    </xdr:to>
    <xdr:pic>
      <xdr:nvPicPr>
        <xdr:cNvPr id="3" name="Picture 2" descr="http://1.bp.blogspot.com/-pqZcoeDd8xM/UT4jf25DnyI/AAAAAAAABSM/-KbR09CVzis/s1600/Logo+Sebrae+%28branco%29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368" t="16452" r="5901" b="16834"/>
        <a:stretch/>
      </xdr:blipFill>
      <xdr:spPr bwMode="auto">
        <a:xfrm>
          <a:off x="632460" y="114300"/>
          <a:ext cx="1400617" cy="734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1009650</xdr:colOff>
      <xdr:row>22</xdr:row>
      <xdr:rowOff>76200</xdr:rowOff>
    </xdr:from>
    <xdr:to>
      <xdr:col>8</xdr:col>
      <xdr:colOff>12700</xdr:colOff>
      <xdr:row>26</xdr:row>
      <xdr:rowOff>158750</xdr:rowOff>
    </xdr:to>
    <xdr:sp macro="" textlink="">
      <xdr:nvSpPr>
        <xdr:cNvPr id="4" name="Rectangular Callout 3"/>
        <xdr:cNvSpPr/>
      </xdr:nvSpPr>
      <xdr:spPr>
        <a:xfrm>
          <a:off x="5886450" y="4749800"/>
          <a:ext cx="2108200" cy="819150"/>
        </a:xfrm>
        <a:prstGeom prst="wedgeRectCallout">
          <a:avLst>
            <a:gd name="adj1" fmla="val 59683"/>
            <a:gd name="adj2" fmla="val -9618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Neste exemplo sera pago 96% do valor da fatura mensal desse servico,</a:t>
          </a:r>
          <a:r>
            <a:rPr lang="pt-BR" sz="1100" baseline="0"/>
            <a:t> pois havera uma multa de 4%.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472440</xdr:colOff>
      <xdr:row>0</xdr:row>
      <xdr:rowOff>99060</xdr:rowOff>
    </xdr:from>
    <xdr:to>
      <xdr:col>3</xdr:col>
      <xdr:colOff>468174</xdr:colOff>
      <xdr:row>4</xdr:row>
      <xdr:rowOff>160174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25980" y="99060"/>
          <a:ext cx="856794" cy="792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114300</xdr:rowOff>
    </xdr:from>
    <xdr:to>
      <xdr:col>2</xdr:col>
      <xdr:colOff>356677</xdr:colOff>
      <xdr:row>4</xdr:row>
      <xdr:rowOff>112511</xdr:rowOff>
    </xdr:to>
    <xdr:pic>
      <xdr:nvPicPr>
        <xdr:cNvPr id="3" name="Picture 2" descr="http://1.bp.blogspot.com/-pqZcoeDd8xM/UT4jf25DnyI/AAAAAAAABSM/-KbR09CVzis/s1600/Logo+Sebrae+%28branco%29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368" t="16452" r="5901" b="16834"/>
        <a:stretch/>
      </xdr:blipFill>
      <xdr:spPr bwMode="auto">
        <a:xfrm>
          <a:off x="632460" y="114300"/>
          <a:ext cx="1400617" cy="734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411480</xdr:colOff>
      <xdr:row>0</xdr:row>
      <xdr:rowOff>114300</xdr:rowOff>
    </xdr:from>
    <xdr:to>
      <xdr:col>3</xdr:col>
      <xdr:colOff>277674</xdr:colOff>
      <xdr:row>4</xdr:row>
      <xdr:rowOff>175414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5020" y="114300"/>
          <a:ext cx="856794" cy="792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114300</xdr:rowOff>
    </xdr:from>
    <xdr:to>
      <xdr:col>2</xdr:col>
      <xdr:colOff>356677</xdr:colOff>
      <xdr:row>4</xdr:row>
      <xdr:rowOff>112511</xdr:rowOff>
    </xdr:to>
    <xdr:pic>
      <xdr:nvPicPr>
        <xdr:cNvPr id="3" name="Picture 2" descr="http://1.bp.blogspot.com/-pqZcoeDd8xM/UT4jf25DnyI/AAAAAAAABSM/-KbR09CVzis/s1600/Logo+Sebrae+%28branco%29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368" t="16452" r="5901" b="16834"/>
        <a:stretch/>
      </xdr:blipFill>
      <xdr:spPr bwMode="auto">
        <a:xfrm>
          <a:off x="632460" y="114300"/>
          <a:ext cx="1377757" cy="72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411480</xdr:colOff>
      <xdr:row>0</xdr:row>
      <xdr:rowOff>114300</xdr:rowOff>
    </xdr:from>
    <xdr:to>
      <xdr:col>3</xdr:col>
      <xdr:colOff>277674</xdr:colOff>
      <xdr:row>4</xdr:row>
      <xdr:rowOff>175414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5020" y="114300"/>
          <a:ext cx="856794" cy="792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114300</xdr:rowOff>
    </xdr:from>
    <xdr:to>
      <xdr:col>2</xdr:col>
      <xdr:colOff>356677</xdr:colOff>
      <xdr:row>4</xdr:row>
      <xdr:rowOff>112511</xdr:rowOff>
    </xdr:to>
    <xdr:pic>
      <xdr:nvPicPr>
        <xdr:cNvPr id="3" name="Picture 2" descr="http://1.bp.blogspot.com/-pqZcoeDd8xM/UT4jf25DnyI/AAAAAAAABSM/-KbR09CVzis/s1600/Logo+Sebrae+%28branco%29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368" t="16452" r="5901" b="16834"/>
        <a:stretch/>
      </xdr:blipFill>
      <xdr:spPr bwMode="auto">
        <a:xfrm>
          <a:off x="632460" y="114300"/>
          <a:ext cx="1400617" cy="734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411480</xdr:colOff>
      <xdr:row>0</xdr:row>
      <xdr:rowOff>114300</xdr:rowOff>
    </xdr:from>
    <xdr:to>
      <xdr:col>3</xdr:col>
      <xdr:colOff>277674</xdr:colOff>
      <xdr:row>4</xdr:row>
      <xdr:rowOff>175414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5020" y="114300"/>
          <a:ext cx="856794" cy="792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114300</xdr:rowOff>
    </xdr:from>
    <xdr:to>
      <xdr:col>2</xdr:col>
      <xdr:colOff>356677</xdr:colOff>
      <xdr:row>4</xdr:row>
      <xdr:rowOff>112511</xdr:rowOff>
    </xdr:to>
    <xdr:pic>
      <xdr:nvPicPr>
        <xdr:cNvPr id="3" name="Picture 2" descr="http://1.bp.blogspot.com/-pqZcoeDd8xM/UT4jf25DnyI/AAAAAAAABSM/-KbR09CVzis/s1600/Logo+Sebrae+%28branco%29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368" t="16452" r="5901" b="16834"/>
        <a:stretch/>
      </xdr:blipFill>
      <xdr:spPr bwMode="auto">
        <a:xfrm>
          <a:off x="632460" y="114300"/>
          <a:ext cx="1377757" cy="729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411480</xdr:colOff>
      <xdr:row>0</xdr:row>
      <xdr:rowOff>114300</xdr:rowOff>
    </xdr:from>
    <xdr:to>
      <xdr:col>3</xdr:col>
      <xdr:colOff>277674</xdr:colOff>
      <xdr:row>4</xdr:row>
      <xdr:rowOff>175414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40255" y="114300"/>
          <a:ext cx="828219" cy="823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114300</xdr:rowOff>
    </xdr:from>
    <xdr:to>
      <xdr:col>2</xdr:col>
      <xdr:colOff>356677</xdr:colOff>
      <xdr:row>4</xdr:row>
      <xdr:rowOff>112511</xdr:rowOff>
    </xdr:to>
    <xdr:pic>
      <xdr:nvPicPr>
        <xdr:cNvPr id="3" name="Picture 2" descr="http://1.bp.blogspot.com/-pqZcoeDd8xM/UT4jf25DnyI/AAAAAAAABSM/-KbR09CVzis/s1600/Logo+Sebrae+%28branco%29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368" t="16452" r="5901" b="16834"/>
        <a:stretch/>
      </xdr:blipFill>
      <xdr:spPr bwMode="auto">
        <a:xfrm>
          <a:off x="632460" y="114300"/>
          <a:ext cx="1352992" cy="760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2"/>
  <sheetViews>
    <sheetView showGridLines="0" tabSelected="1" workbookViewId="0">
      <selection activeCell="F11" sqref="F11"/>
    </sheetView>
  </sheetViews>
  <sheetFormatPr defaultRowHeight="15"/>
  <cols>
    <col min="1" max="1" width="2.85546875" customWidth="1"/>
    <col min="2" max="2" width="15.7109375" customWidth="1"/>
    <col min="3" max="3" width="19.140625" customWidth="1"/>
    <col min="4" max="4" width="41.140625" customWidth="1"/>
    <col min="5" max="5" width="19.140625" customWidth="1"/>
  </cols>
  <sheetData>
    <row r="6" spans="2:5" ht="33.75">
      <c r="B6" s="3" t="s">
        <v>84</v>
      </c>
      <c r="C6" s="4"/>
      <c r="D6" s="4"/>
    </row>
    <row r="7" spans="2:5">
      <c r="B7" s="5" t="s">
        <v>0</v>
      </c>
      <c r="C7" s="6"/>
      <c r="D7" s="6"/>
      <c r="E7" s="6"/>
    </row>
    <row r="9" spans="2:5" ht="15.75">
      <c r="B9" s="1" t="s">
        <v>50</v>
      </c>
    </row>
    <row r="10" spans="2:5" ht="15.75" thickBot="1">
      <c r="B10" s="8"/>
    </row>
    <row r="11" spans="2:5" ht="26.25" thickBot="1">
      <c r="B11" s="9" t="s">
        <v>2</v>
      </c>
      <c r="C11" s="9" t="s">
        <v>3</v>
      </c>
      <c r="D11" s="9" t="s">
        <v>4</v>
      </c>
      <c r="E11" s="9" t="s">
        <v>47</v>
      </c>
    </row>
    <row r="12" spans="2:5" ht="39" thickBot="1">
      <c r="B12" s="37" t="s">
        <v>5</v>
      </c>
      <c r="C12" s="30" t="s">
        <v>6</v>
      </c>
      <c r="D12" s="29" t="s">
        <v>7</v>
      </c>
      <c r="E12" s="38">
        <f>TLP!K20</f>
        <v>4.3749999999999956E-2</v>
      </c>
    </row>
    <row r="13" spans="2:5" ht="64.5" thickBot="1">
      <c r="B13" s="37" t="s">
        <v>8</v>
      </c>
      <c r="C13" s="30" t="s">
        <v>9</v>
      </c>
      <c r="D13" s="29" t="s">
        <v>56</v>
      </c>
      <c r="E13" s="38">
        <f>'AC ou AT'!$G$23</f>
        <v>7.1428571428571175E-3</v>
      </c>
    </row>
    <row r="14" spans="2:5" ht="64.5" thickBot="1">
      <c r="B14" s="37" t="s">
        <v>10</v>
      </c>
      <c r="C14" s="30" t="s">
        <v>11</v>
      </c>
      <c r="D14" s="29" t="s">
        <v>57</v>
      </c>
      <c r="E14" s="38">
        <f>'AC ou AT'!G23</f>
        <v>7.1428571428571175E-3</v>
      </c>
    </row>
    <row r="15" spans="2:5" ht="39" thickBot="1">
      <c r="B15" s="39" t="s">
        <v>58</v>
      </c>
      <c r="C15" s="30" t="s">
        <v>59</v>
      </c>
      <c r="D15" s="29" t="s">
        <v>60</v>
      </c>
      <c r="E15" s="38">
        <f>SCF!L16</f>
        <v>4.166666666666663E-2</v>
      </c>
    </row>
    <row r="16" spans="2:5" ht="39" thickBot="1">
      <c r="B16" s="37" t="s">
        <v>12</v>
      </c>
      <c r="C16" s="30" t="s">
        <v>13</v>
      </c>
      <c r="D16" s="29" t="s">
        <v>14</v>
      </c>
      <c r="E16" s="38">
        <f>IDS!J16</f>
        <v>1.0151515151515134E-2</v>
      </c>
    </row>
    <row r="17" spans="2:5" ht="51.75" thickBot="1">
      <c r="B17" s="39" t="s">
        <v>61</v>
      </c>
      <c r="C17" s="30" t="s">
        <v>62</v>
      </c>
      <c r="D17" s="29" t="s">
        <v>63</v>
      </c>
      <c r="E17" s="38">
        <f>ROT!G16</f>
        <v>0.03</v>
      </c>
    </row>
    <row r="18" spans="2:5" ht="51.75" thickBot="1">
      <c r="B18" s="39" t="s">
        <v>78</v>
      </c>
      <c r="C18" s="40" t="s">
        <v>79</v>
      </c>
      <c r="D18" s="41" t="s">
        <v>80</v>
      </c>
      <c r="E18" s="42">
        <f>RAT!G16</f>
        <v>0</v>
      </c>
    </row>
    <row r="19" spans="2:5" ht="16.5" thickBot="1">
      <c r="B19" s="36"/>
      <c r="E19" s="32"/>
    </row>
    <row r="20" spans="2:5" ht="15.75" thickBot="1">
      <c r="B20" s="36"/>
      <c r="D20" s="29" t="s">
        <v>48</v>
      </c>
      <c r="E20" s="31">
        <f>SUM(E12:E18)</f>
        <v>0.13985389610389595</v>
      </c>
    </row>
    <row r="21" spans="2:5" ht="15.75" thickBot="1">
      <c r="D21" s="29" t="s">
        <v>49</v>
      </c>
      <c r="E21" s="31">
        <f>IF(E20&gt;=0.1,0.1,E20)</f>
        <v>0.1</v>
      </c>
    </row>
    <row r="22" spans="2:5" ht="24" customHeight="1">
      <c r="D22" s="43" t="s">
        <v>52</v>
      </c>
      <c r="E22" s="43"/>
    </row>
  </sheetData>
  <mergeCells count="1">
    <mergeCell ref="D22:E22"/>
  </mergeCells>
  <hyperlinks>
    <hyperlink ref="B12" location="TLP!A1" display="TLP"/>
    <hyperlink ref="B13" location="'AC ou AT'!A1" display="AC"/>
    <hyperlink ref="B14" location="'AC ou AT'!A1" display="AC"/>
    <hyperlink ref="B16" location="QR!A1" display="QR"/>
    <hyperlink ref="B15" location="SCF!A1" display="SCF"/>
    <hyperlink ref="B17" location="ROT!A1" display="ROT"/>
    <hyperlink ref="B18" location="RAT!A1" display="RAT"/>
  </hyperlinks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K32"/>
  <sheetViews>
    <sheetView showGridLines="0" topLeftCell="A19" workbookViewId="0">
      <selection sqref="A1:A1048576"/>
    </sheetView>
  </sheetViews>
  <sheetFormatPr defaultRowHeight="15"/>
  <cols>
    <col min="1" max="1" width="2.7109375" customWidth="1"/>
    <col min="2" max="7" width="15.28515625" customWidth="1"/>
    <col min="8" max="8" width="13.85546875" customWidth="1"/>
    <col min="9" max="9" width="15.140625" customWidth="1"/>
    <col min="10" max="11" width="10.5703125" customWidth="1"/>
  </cols>
  <sheetData>
    <row r="6" spans="2:11" ht="33.75">
      <c r="B6" s="3" t="s">
        <v>84</v>
      </c>
      <c r="C6" s="3"/>
      <c r="D6" s="4"/>
      <c r="E6" s="4"/>
    </row>
    <row r="7" spans="2:11">
      <c r="B7" s="5" t="s">
        <v>0</v>
      </c>
      <c r="C7" s="5"/>
      <c r="D7" s="6"/>
      <c r="E7" s="6"/>
      <c r="F7" s="6"/>
      <c r="G7" s="7"/>
      <c r="H7" s="7"/>
      <c r="I7" s="7"/>
      <c r="J7" s="7"/>
      <c r="K7" s="7"/>
    </row>
    <row r="9" spans="2:11" ht="15.75">
      <c r="B9" s="1" t="s">
        <v>64</v>
      </c>
      <c r="C9" s="1"/>
    </row>
    <row r="10" spans="2:11">
      <c r="B10" s="33" t="s">
        <v>51</v>
      </c>
      <c r="C10" s="33" t="str">
        <f>'Tabela de SLA'!C12</f>
        <v>% de Tempo Logado Produtivo (“PA Logada”)</v>
      </c>
    </row>
    <row r="11" spans="2:11">
      <c r="B11" s="8"/>
      <c r="C11" s="8"/>
    </row>
    <row r="12" spans="2:11">
      <c r="B12" t="s">
        <v>17</v>
      </c>
    </row>
    <row r="13" spans="2:11">
      <c r="B13" t="s">
        <v>65</v>
      </c>
    </row>
    <row r="14" spans="2:11">
      <c r="B14" t="s">
        <v>27</v>
      </c>
    </row>
    <row r="15" spans="2:11" s="2" customFormat="1" ht="60">
      <c r="B15" s="17" t="s">
        <v>18</v>
      </c>
      <c r="C15" s="17" t="s">
        <v>23</v>
      </c>
      <c r="D15" s="18" t="s">
        <v>15</v>
      </c>
      <c r="E15" s="18" t="s">
        <v>16</v>
      </c>
      <c r="F15" s="18" t="s">
        <v>20</v>
      </c>
      <c r="G15" s="18" t="s">
        <v>21</v>
      </c>
      <c r="H15" s="18" t="s">
        <v>22</v>
      </c>
      <c r="I15" s="35" t="s">
        <v>53</v>
      </c>
      <c r="J15" s="18" t="s">
        <v>29</v>
      </c>
      <c r="K15" s="18" t="s">
        <v>28</v>
      </c>
    </row>
    <row r="16" spans="2:11" s="2" customFormat="1">
      <c r="B16" s="2" t="s">
        <v>19</v>
      </c>
      <c r="C16" s="2">
        <v>5</v>
      </c>
      <c r="D16" s="10">
        <f>5*((60*6))</f>
        <v>1800</v>
      </c>
      <c r="E16" s="10">
        <f>75*5</f>
        <v>375</v>
      </c>
      <c r="F16" s="10">
        <f>5*60</f>
        <v>300</v>
      </c>
      <c r="G16" s="10">
        <f>D16-E16+F16</f>
        <v>1725</v>
      </c>
      <c r="H16" s="11">
        <f>G16/((60*6))</f>
        <v>4.791666666666667</v>
      </c>
      <c r="I16" s="12">
        <f>H16/C16</f>
        <v>0.95833333333333337</v>
      </c>
      <c r="J16" s="12">
        <v>1</v>
      </c>
      <c r="K16" s="12">
        <f>J16-I16</f>
        <v>4.166666666666663E-2</v>
      </c>
    </row>
    <row r="17" spans="2:11" s="2" customFormat="1">
      <c r="B17" s="2" t="s">
        <v>24</v>
      </c>
      <c r="C17" s="2">
        <v>5</v>
      </c>
      <c r="D17" s="10">
        <f>5*((60*6))</f>
        <v>1800</v>
      </c>
      <c r="E17" s="10">
        <v>400</v>
      </c>
      <c r="F17" s="10">
        <f t="shared" ref="F17:F19" si="0">5*60</f>
        <v>300</v>
      </c>
      <c r="G17" s="10">
        <f t="shared" ref="G17:G19" si="1">D17-E17+F17</f>
        <v>1700</v>
      </c>
      <c r="H17" s="11">
        <f>G17/((60*6))</f>
        <v>4.7222222222222223</v>
      </c>
      <c r="I17" s="12">
        <f t="shared" ref="I17:I20" si="2">H17/C17</f>
        <v>0.94444444444444442</v>
      </c>
      <c r="J17" s="12">
        <v>1</v>
      </c>
      <c r="K17" s="12">
        <f t="shared" ref="K17:K19" si="3">J17-I17</f>
        <v>5.555555555555558E-2</v>
      </c>
    </row>
    <row r="18" spans="2:11" s="2" customFormat="1">
      <c r="B18" s="2" t="s">
        <v>25</v>
      </c>
      <c r="C18" s="2">
        <v>5</v>
      </c>
      <c r="D18" s="10">
        <f>5*((60*6))</f>
        <v>1800</v>
      </c>
      <c r="E18" s="10">
        <v>390</v>
      </c>
      <c r="F18" s="10">
        <f t="shared" si="0"/>
        <v>300</v>
      </c>
      <c r="G18" s="10">
        <f t="shared" si="1"/>
        <v>1710</v>
      </c>
      <c r="H18" s="11">
        <f>G18/((60*6))</f>
        <v>4.75</v>
      </c>
      <c r="I18" s="12">
        <f t="shared" si="2"/>
        <v>0.95</v>
      </c>
      <c r="J18" s="12">
        <v>1</v>
      </c>
      <c r="K18" s="12">
        <f t="shared" si="3"/>
        <v>5.0000000000000044E-2</v>
      </c>
    </row>
    <row r="19" spans="2:11" s="2" customFormat="1">
      <c r="B19" s="13" t="s">
        <v>26</v>
      </c>
      <c r="C19" s="13">
        <v>5</v>
      </c>
      <c r="D19" s="14">
        <f>5*((60*6))</f>
        <v>1800</v>
      </c>
      <c r="E19" s="14">
        <v>350</v>
      </c>
      <c r="F19" s="14">
        <f t="shared" si="0"/>
        <v>300</v>
      </c>
      <c r="G19" s="14">
        <f t="shared" si="1"/>
        <v>1750</v>
      </c>
      <c r="H19" s="15">
        <f>G19/((60*6))</f>
        <v>4.8611111111111107</v>
      </c>
      <c r="I19" s="16">
        <f t="shared" si="2"/>
        <v>0.9722222222222221</v>
      </c>
      <c r="J19" s="12">
        <v>1</v>
      </c>
      <c r="K19" s="12">
        <f t="shared" si="3"/>
        <v>2.7777777777777901E-2</v>
      </c>
    </row>
    <row r="20" spans="2:11" s="2" customFormat="1">
      <c r="B20" s="19" t="s">
        <v>1</v>
      </c>
      <c r="C20" s="20">
        <f>SUM(C16:C19)</f>
        <v>20</v>
      </c>
      <c r="D20" s="20">
        <f>SUM(D16:D19)</f>
        <v>7200</v>
      </c>
      <c r="E20" s="20">
        <f t="shared" ref="E20:H20" si="4">SUM(E16:E19)</f>
        <v>1515</v>
      </c>
      <c r="F20" s="20">
        <f t="shared" si="4"/>
        <v>1200</v>
      </c>
      <c r="G20" s="20">
        <f t="shared" si="4"/>
        <v>6885</v>
      </c>
      <c r="H20" s="21">
        <f t="shared" si="4"/>
        <v>19.125</v>
      </c>
      <c r="I20" s="22">
        <f t="shared" si="2"/>
        <v>0.95625000000000004</v>
      </c>
      <c r="J20" s="22"/>
      <c r="K20" s="22">
        <f>1-I20</f>
        <v>4.3749999999999956E-2</v>
      </c>
    </row>
    <row r="21" spans="2:11" s="2" customFormat="1">
      <c r="D21" s="10"/>
      <c r="E21" s="10"/>
      <c r="F21" s="10"/>
      <c r="G21" s="10"/>
      <c r="H21" s="11"/>
      <c r="I21" s="12"/>
      <c r="J21" s="12"/>
    </row>
    <row r="22" spans="2:11" s="2" customFormat="1">
      <c r="D22" s="10"/>
      <c r="E22" s="10"/>
      <c r="F22" s="10"/>
      <c r="G22" s="10"/>
      <c r="H22" s="11"/>
      <c r="I22" s="12"/>
      <c r="J22" s="12"/>
    </row>
    <row r="23" spans="2:11" s="2" customFormat="1">
      <c r="D23" s="10"/>
      <c r="E23" s="10"/>
      <c r="F23" s="10"/>
      <c r="G23" s="10"/>
      <c r="H23" s="10"/>
      <c r="I23" s="10"/>
      <c r="J23" s="10"/>
    </row>
    <row r="24" spans="2:11" s="2" customFormat="1">
      <c r="D24" s="10"/>
      <c r="E24" s="10"/>
      <c r="F24" s="10"/>
      <c r="G24" s="10"/>
      <c r="H24" s="10"/>
      <c r="I24" s="10"/>
      <c r="J24" s="10"/>
    </row>
    <row r="25" spans="2:11" s="2" customFormat="1"/>
    <row r="26" spans="2:11" s="2" customFormat="1"/>
    <row r="27" spans="2:11" s="2" customFormat="1"/>
    <row r="28" spans="2:11" s="2" customFormat="1"/>
    <row r="29" spans="2:11" s="2" customFormat="1"/>
    <row r="30" spans="2:11" s="2" customFormat="1"/>
    <row r="31" spans="2:11" s="2" customFormat="1"/>
    <row r="32" spans="2:11" s="2" customFormat="1"/>
  </sheetData>
  <pageMargins left="0.28999999999999998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6:G28"/>
  <sheetViews>
    <sheetView showGridLines="0" workbookViewId="0">
      <selection activeCell="B6" sqref="B6"/>
    </sheetView>
  </sheetViews>
  <sheetFormatPr defaultRowHeight="15"/>
  <cols>
    <col min="1" max="1" width="5.5703125" customWidth="1"/>
    <col min="2" max="2" width="15.28515625" customWidth="1"/>
    <col min="3" max="7" width="12.5703125" customWidth="1"/>
  </cols>
  <sheetData>
    <row r="6" spans="2:7" ht="33.75">
      <c r="B6" s="3" t="s">
        <v>84</v>
      </c>
      <c r="C6" s="3"/>
      <c r="D6" s="4"/>
    </row>
    <row r="7" spans="2:7">
      <c r="B7" s="5" t="s">
        <v>0</v>
      </c>
      <c r="C7" s="5"/>
      <c r="D7" s="6"/>
      <c r="E7" s="7"/>
      <c r="F7" s="7"/>
      <c r="G7" s="7"/>
    </row>
    <row r="9" spans="2:7" ht="15.75">
      <c r="B9" s="1" t="s">
        <v>64</v>
      </c>
      <c r="C9" s="1"/>
    </row>
    <row r="10" spans="2:7">
      <c r="B10" s="34" t="s">
        <v>51</v>
      </c>
      <c r="C10" s="34" t="str">
        <f>'Tabela de SLA'!C13</f>
        <v>% de Assertividade Comportamental</v>
      </c>
    </row>
    <row r="11" spans="2:7">
      <c r="B11" s="8"/>
      <c r="C11" s="34" t="str">
        <f>'Tabela de SLA'!C14</f>
        <v>% de Assertividade Técnica</v>
      </c>
    </row>
    <row r="13" spans="2:7">
      <c r="B13" t="s">
        <v>40</v>
      </c>
    </row>
    <row r="15" spans="2:7" s="2" customFormat="1" ht="45">
      <c r="B15" s="17" t="s">
        <v>38</v>
      </c>
      <c r="C15" s="18" t="s">
        <v>41</v>
      </c>
      <c r="D15" s="18" t="s">
        <v>37</v>
      </c>
      <c r="E15" s="35" t="s">
        <v>54</v>
      </c>
      <c r="F15" s="18" t="s">
        <v>29</v>
      </c>
      <c r="G15" s="18" t="s">
        <v>28</v>
      </c>
    </row>
    <row r="16" spans="2:7" s="2" customFormat="1">
      <c r="B16" s="2" t="s">
        <v>30</v>
      </c>
      <c r="C16" s="10">
        <v>80</v>
      </c>
      <c r="D16" s="10">
        <v>75</v>
      </c>
      <c r="E16" s="12">
        <f>D16/C16</f>
        <v>0.9375</v>
      </c>
      <c r="F16" s="12">
        <v>0.9</v>
      </c>
      <c r="G16" s="12">
        <f>IF((F16-E16)&lt;0,0,F16-E16)</f>
        <v>0</v>
      </c>
    </row>
    <row r="17" spans="2:7" s="2" customFormat="1">
      <c r="B17" s="2" t="s">
        <v>31</v>
      </c>
      <c r="C17" s="10">
        <v>80</v>
      </c>
      <c r="D17" s="10">
        <v>60</v>
      </c>
      <c r="E17" s="23">
        <f t="shared" ref="E17:E22" si="0">D17/C17</f>
        <v>0.75</v>
      </c>
      <c r="F17" s="12">
        <v>0.9</v>
      </c>
      <c r="G17" s="12">
        <f t="shared" ref="G17:G22" si="1">IF((F17-E17)&lt;0,0,F17-E17)</f>
        <v>0.15000000000000002</v>
      </c>
    </row>
    <row r="18" spans="2:7" s="2" customFormat="1">
      <c r="B18" s="2" t="s">
        <v>32</v>
      </c>
      <c r="C18" s="10">
        <v>80</v>
      </c>
      <c r="D18" s="10">
        <v>70</v>
      </c>
      <c r="E18" s="23">
        <f t="shared" si="0"/>
        <v>0.875</v>
      </c>
      <c r="F18" s="12">
        <v>0.9</v>
      </c>
      <c r="G18" s="12">
        <f t="shared" si="1"/>
        <v>2.5000000000000022E-2</v>
      </c>
    </row>
    <row r="19" spans="2:7" s="2" customFormat="1">
      <c r="B19" s="2" t="s">
        <v>33</v>
      </c>
      <c r="C19" s="10">
        <v>80</v>
      </c>
      <c r="D19" s="10">
        <v>65</v>
      </c>
      <c r="E19" s="23">
        <f t="shared" si="0"/>
        <v>0.8125</v>
      </c>
      <c r="F19" s="12">
        <v>0.9</v>
      </c>
      <c r="G19" s="12">
        <f t="shared" si="1"/>
        <v>8.7500000000000022E-2</v>
      </c>
    </row>
    <row r="20" spans="2:7" s="2" customFormat="1">
      <c r="B20" s="2" t="s">
        <v>34</v>
      </c>
      <c r="C20" s="10">
        <v>80</v>
      </c>
      <c r="D20" s="10">
        <v>80</v>
      </c>
      <c r="E20" s="12">
        <f t="shared" si="0"/>
        <v>1</v>
      </c>
      <c r="F20" s="12">
        <v>0.9</v>
      </c>
      <c r="G20" s="12">
        <f t="shared" si="1"/>
        <v>0</v>
      </c>
    </row>
    <row r="21" spans="2:7" s="2" customFormat="1">
      <c r="B21" s="2" t="s">
        <v>35</v>
      </c>
      <c r="C21" s="10">
        <v>80</v>
      </c>
      <c r="D21" s="2">
        <v>80</v>
      </c>
      <c r="E21" s="12">
        <f t="shared" si="0"/>
        <v>1</v>
      </c>
      <c r="F21" s="12">
        <v>0.9</v>
      </c>
      <c r="G21" s="12">
        <f t="shared" si="1"/>
        <v>0</v>
      </c>
    </row>
    <row r="22" spans="2:7" s="2" customFormat="1">
      <c r="B22" s="13" t="s">
        <v>36</v>
      </c>
      <c r="C22" s="14">
        <v>80</v>
      </c>
      <c r="D22" s="13">
        <v>70</v>
      </c>
      <c r="E22" s="24">
        <f t="shared" si="0"/>
        <v>0.875</v>
      </c>
      <c r="F22" s="16">
        <v>0.9</v>
      </c>
      <c r="G22" s="16">
        <f t="shared" si="1"/>
        <v>2.5000000000000022E-2</v>
      </c>
    </row>
    <row r="23" spans="2:7" s="2" customFormat="1">
      <c r="B23" s="19" t="s">
        <v>1</v>
      </c>
      <c r="C23" s="20">
        <f>SUM(C16:C22)</f>
        <v>560</v>
      </c>
      <c r="D23" s="20">
        <f>SUM(D16:D22)</f>
        <v>500</v>
      </c>
      <c r="E23" s="25">
        <f t="shared" ref="E23" si="2">D23/C23</f>
        <v>0.8928571428571429</v>
      </c>
      <c r="F23" s="26">
        <v>0.9</v>
      </c>
      <c r="G23" s="26">
        <f t="shared" ref="G23" si="3">IF((F23-E23)&lt;0,0,F23-E23)</f>
        <v>7.1428571428571175E-3</v>
      </c>
    </row>
    <row r="24" spans="2:7" s="2" customFormat="1"/>
    <row r="25" spans="2:7" s="2" customFormat="1"/>
    <row r="26" spans="2:7" s="2" customFormat="1"/>
    <row r="27" spans="2:7" s="2" customFormat="1"/>
    <row r="28" spans="2:7" s="2" customFormat="1"/>
  </sheetData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6:L18"/>
  <sheetViews>
    <sheetView showGridLines="0" workbookViewId="0">
      <selection activeCell="B6" sqref="B6"/>
    </sheetView>
  </sheetViews>
  <sheetFormatPr defaultRowHeight="15"/>
  <cols>
    <col min="1" max="1" width="2.28515625" customWidth="1"/>
    <col min="2" max="2" width="15.28515625" customWidth="1"/>
    <col min="3" max="3" width="14.42578125" customWidth="1"/>
    <col min="4" max="7" width="13.5703125" customWidth="1"/>
    <col min="8" max="10" width="11.5703125" customWidth="1"/>
    <col min="11" max="12" width="12.5703125" customWidth="1"/>
  </cols>
  <sheetData>
    <row r="6" spans="2:12" ht="33.75">
      <c r="B6" s="3" t="s">
        <v>84</v>
      </c>
      <c r="C6" s="3"/>
      <c r="D6" s="4"/>
      <c r="E6" s="4"/>
      <c r="F6" s="4"/>
      <c r="G6" s="4"/>
      <c r="H6" s="4"/>
      <c r="I6" s="4"/>
    </row>
    <row r="7" spans="2:12">
      <c r="B7" s="5" t="s">
        <v>0</v>
      </c>
      <c r="C7" s="5"/>
      <c r="D7" s="6"/>
      <c r="E7" s="6"/>
      <c r="F7" s="6"/>
      <c r="G7" s="6"/>
      <c r="H7" s="6"/>
      <c r="I7" s="6"/>
      <c r="J7" s="7"/>
      <c r="K7" s="7"/>
      <c r="L7" s="7"/>
    </row>
    <row r="9" spans="2:12" ht="15.75">
      <c r="B9" s="1" t="s">
        <v>64</v>
      </c>
      <c r="C9" s="1"/>
    </row>
    <row r="10" spans="2:12">
      <c r="B10" s="34" t="s">
        <v>51</v>
      </c>
      <c r="C10" s="34" t="str">
        <f>'Tabela de SLA'!C15</f>
        <v>% de Satisfação dos clientes finais</v>
      </c>
    </row>
    <row r="11" spans="2:12">
      <c r="B11" s="8"/>
      <c r="C11" s="8"/>
    </row>
    <row r="15" spans="2:12" s="2" customFormat="1" ht="60">
      <c r="B15" s="17"/>
      <c r="C15" s="18" t="s">
        <v>66</v>
      </c>
      <c r="D15" s="18" t="s">
        <v>67</v>
      </c>
      <c r="E15" s="18" t="s">
        <v>68</v>
      </c>
      <c r="F15" s="18" t="s">
        <v>69</v>
      </c>
      <c r="G15" s="18" t="s">
        <v>70</v>
      </c>
      <c r="H15" s="18" t="s">
        <v>71</v>
      </c>
      <c r="I15" s="18" t="s">
        <v>72</v>
      </c>
      <c r="J15" s="35" t="s">
        <v>73</v>
      </c>
      <c r="K15" s="18" t="s">
        <v>29</v>
      </c>
      <c r="L15" s="18" t="s">
        <v>28</v>
      </c>
    </row>
    <row r="16" spans="2:12" s="2" customFormat="1">
      <c r="B16" s="2" t="s">
        <v>39</v>
      </c>
      <c r="C16" s="10">
        <v>1200</v>
      </c>
      <c r="D16" s="10">
        <v>20000</v>
      </c>
      <c r="E16" s="27">
        <f>SQRT((C16+D16)/(C16*D16))</f>
        <v>2.9720924166878347E-2</v>
      </c>
      <c r="F16" s="10">
        <v>200</v>
      </c>
      <c r="G16" s="10">
        <v>750</v>
      </c>
      <c r="H16" s="12">
        <f>F16/C16</f>
        <v>0.16666666666666666</v>
      </c>
      <c r="I16" s="12">
        <f>G16/C16</f>
        <v>0.625</v>
      </c>
      <c r="J16" s="27">
        <f>I16-H16</f>
        <v>0.45833333333333337</v>
      </c>
      <c r="K16" s="27">
        <v>0.5</v>
      </c>
      <c r="L16" s="27">
        <f>IF((K16-J16)&lt;0,0,K16-J16)</f>
        <v>4.166666666666663E-2</v>
      </c>
    </row>
    <row r="17" spans="10:12" s="2" customFormat="1">
      <c r="J17" s="28"/>
      <c r="K17" s="28"/>
      <c r="L17" s="28"/>
    </row>
    <row r="18" spans="10:12" s="2" customFormat="1"/>
  </sheetData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6:J18"/>
  <sheetViews>
    <sheetView showGridLines="0" workbookViewId="0">
      <selection activeCell="B6" sqref="B6"/>
    </sheetView>
  </sheetViews>
  <sheetFormatPr defaultRowHeight="15"/>
  <cols>
    <col min="1" max="1" width="2.85546875" customWidth="1"/>
    <col min="2" max="2" width="15.28515625" customWidth="1"/>
    <col min="3" max="3" width="14.42578125" customWidth="1"/>
    <col min="4" max="7" width="13.5703125" customWidth="1"/>
    <col min="8" max="8" width="13.7109375" customWidth="1"/>
    <col min="9" max="10" width="12.5703125" customWidth="1"/>
  </cols>
  <sheetData>
    <row r="6" spans="2:10" ht="33.75">
      <c r="B6" s="3" t="s">
        <v>84</v>
      </c>
      <c r="C6" s="3"/>
      <c r="D6" s="4"/>
      <c r="E6" s="4"/>
      <c r="F6" s="4"/>
      <c r="G6" s="4"/>
    </row>
    <row r="7" spans="2:10">
      <c r="B7" s="5" t="s">
        <v>0</v>
      </c>
      <c r="C7" s="5"/>
      <c r="D7" s="6"/>
      <c r="E7" s="6"/>
      <c r="F7" s="6"/>
      <c r="G7" s="6"/>
      <c r="H7" s="7"/>
      <c r="I7" s="7"/>
      <c r="J7" s="7"/>
    </row>
    <row r="9" spans="2:10" ht="15.75">
      <c r="B9" s="1" t="s">
        <v>64</v>
      </c>
      <c r="C9" s="1"/>
    </row>
    <row r="10" spans="2:10">
      <c r="B10" s="34" t="s">
        <v>51</v>
      </c>
      <c r="C10" s="34" t="str">
        <f>'Tabela de SLA'!C16</f>
        <v>% de Disponibilidade de Sistemas</v>
      </c>
    </row>
    <row r="11" spans="2:10">
      <c r="B11" s="8"/>
      <c r="C11" s="8"/>
    </row>
    <row r="15" spans="2:10" s="2" customFormat="1" ht="60">
      <c r="B15" s="17"/>
      <c r="C15" s="18" t="s">
        <v>42</v>
      </c>
      <c r="D15" s="18" t="s">
        <v>44</v>
      </c>
      <c r="E15" s="18" t="s">
        <v>43</v>
      </c>
      <c r="F15" s="18" t="s">
        <v>46</v>
      </c>
      <c r="G15" s="18" t="s">
        <v>45</v>
      </c>
      <c r="H15" s="35" t="s">
        <v>55</v>
      </c>
      <c r="I15" s="18" t="s">
        <v>29</v>
      </c>
      <c r="J15" s="18" t="s">
        <v>28</v>
      </c>
    </row>
    <row r="16" spans="2:10" s="2" customFormat="1">
      <c r="B16" s="2" t="s">
        <v>39</v>
      </c>
      <c r="C16" s="10">
        <v>22</v>
      </c>
      <c r="D16" s="10">
        <f>12*60</f>
        <v>720</v>
      </c>
      <c r="E16" s="10">
        <f>C16*D16</f>
        <v>15840</v>
      </c>
      <c r="F16" s="10">
        <v>240</v>
      </c>
      <c r="G16" s="10">
        <f>E16-F16</f>
        <v>15600</v>
      </c>
      <c r="H16" s="27">
        <f>G16/E16</f>
        <v>0.98484848484848486</v>
      </c>
      <c r="I16" s="27">
        <v>0.995</v>
      </c>
      <c r="J16" s="27">
        <f>IF((I16-H16)&lt;0,0,I16-H16)</f>
        <v>1.0151515151515134E-2</v>
      </c>
    </row>
    <row r="17" spans="8:10" s="2" customFormat="1">
      <c r="H17" s="28"/>
      <c r="I17" s="28"/>
      <c r="J17" s="28"/>
    </row>
    <row r="18" spans="8:10" s="2" customFormat="1"/>
  </sheetData>
  <pageMargins left="0.51181102362204722" right="0.51181102362204722" top="0.78740157480314965" bottom="0.78740157480314965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6:G18"/>
  <sheetViews>
    <sheetView showGridLines="0" topLeftCell="A10" workbookViewId="0">
      <selection activeCell="B6" sqref="B6"/>
    </sheetView>
  </sheetViews>
  <sheetFormatPr defaultRowHeight="15"/>
  <cols>
    <col min="1" max="1" width="3.28515625" customWidth="1"/>
    <col min="2" max="2" width="15.28515625" customWidth="1"/>
    <col min="3" max="3" width="14.42578125" customWidth="1"/>
    <col min="4" max="4" width="20.85546875" customWidth="1"/>
    <col min="5" max="5" width="11.5703125" customWidth="1"/>
    <col min="6" max="7" width="12.5703125" customWidth="1"/>
  </cols>
  <sheetData>
    <row r="6" spans="2:7" ht="33.75">
      <c r="B6" s="3" t="s">
        <v>84</v>
      </c>
      <c r="C6" s="3"/>
      <c r="D6" s="4"/>
    </row>
    <row r="7" spans="2:7">
      <c r="B7" s="5" t="s">
        <v>0</v>
      </c>
      <c r="C7" s="5"/>
      <c r="D7" s="6"/>
      <c r="E7" s="7"/>
      <c r="F7" s="7"/>
      <c r="G7" s="7"/>
    </row>
    <row r="9" spans="2:7" ht="15.75">
      <c r="B9" s="1" t="s">
        <v>64</v>
      </c>
      <c r="C9" s="1"/>
    </row>
    <row r="10" spans="2:7">
      <c r="B10" s="34" t="s">
        <v>51</v>
      </c>
      <c r="C10" s="34" t="str">
        <f>'Tabela de SLA'!C17</f>
        <v>% de Rotatividade (Turnover)</v>
      </c>
    </row>
    <row r="11" spans="2:7">
      <c r="B11" s="8"/>
      <c r="C11" s="8"/>
    </row>
    <row r="15" spans="2:7" s="2" customFormat="1" ht="75">
      <c r="B15" s="17"/>
      <c r="C15" s="18" t="s">
        <v>74</v>
      </c>
      <c r="D15" s="18" t="s">
        <v>75</v>
      </c>
      <c r="E15" s="35" t="s">
        <v>76</v>
      </c>
      <c r="F15" s="18" t="s">
        <v>29</v>
      </c>
      <c r="G15" s="18" t="s">
        <v>28</v>
      </c>
    </row>
    <row r="16" spans="2:7" s="2" customFormat="1">
      <c r="B16" s="2" t="s">
        <v>77</v>
      </c>
      <c r="C16" s="10">
        <v>50</v>
      </c>
      <c r="D16" s="10">
        <v>3</v>
      </c>
      <c r="E16" s="27">
        <f>D16/C16</f>
        <v>0.06</v>
      </c>
      <c r="F16" s="27">
        <v>0.03</v>
      </c>
      <c r="G16" s="27">
        <f>E16-F16</f>
        <v>0.03</v>
      </c>
    </row>
    <row r="17" spans="3:7" s="2" customFormat="1">
      <c r="C17" s="10"/>
      <c r="D17" s="10"/>
      <c r="E17" s="27"/>
      <c r="F17" s="27"/>
      <c r="G17" s="27"/>
    </row>
    <row r="18" spans="3:7" s="2" customFormat="1">
      <c r="C18" s="10"/>
      <c r="D18" s="10"/>
      <c r="E18" s="27"/>
      <c r="F18" s="27"/>
      <c r="G18" s="27"/>
    </row>
  </sheetData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6:G18"/>
  <sheetViews>
    <sheetView showGridLines="0" workbookViewId="0">
      <selection activeCell="B12" sqref="B12"/>
    </sheetView>
  </sheetViews>
  <sheetFormatPr defaultRowHeight="15"/>
  <cols>
    <col min="1" max="1" width="2.28515625" customWidth="1"/>
    <col min="2" max="2" width="15.28515625" customWidth="1"/>
    <col min="3" max="3" width="14.42578125" customWidth="1"/>
    <col min="4" max="4" width="20.85546875" customWidth="1"/>
    <col min="5" max="5" width="11.5703125" customWidth="1"/>
    <col min="6" max="7" width="12.5703125" customWidth="1"/>
  </cols>
  <sheetData>
    <row r="6" spans="2:7" ht="33.75">
      <c r="B6" s="3" t="s">
        <v>84</v>
      </c>
      <c r="C6" s="3"/>
      <c r="D6" s="4"/>
    </row>
    <row r="7" spans="2:7">
      <c r="B7" s="5" t="s">
        <v>0</v>
      </c>
      <c r="C7" s="5"/>
      <c r="D7" s="6"/>
      <c r="E7" s="7"/>
      <c r="F7" s="7"/>
      <c r="G7" s="7"/>
    </row>
    <row r="9" spans="2:7" ht="15.75">
      <c r="B9" s="1" t="s">
        <v>64</v>
      </c>
      <c r="C9" s="1"/>
    </row>
    <row r="10" spans="2:7">
      <c r="B10" s="34" t="s">
        <v>51</v>
      </c>
      <c r="C10" s="34" t="str">
        <f>'Tabela de SLA'!C18</f>
        <v>% de Registro de Atendimento no CRM</v>
      </c>
    </row>
    <row r="11" spans="2:7">
      <c r="B11" s="8"/>
      <c r="C11" s="8"/>
    </row>
    <row r="15" spans="2:7" s="2" customFormat="1" ht="45">
      <c r="B15" s="17"/>
      <c r="C15" s="18" t="s">
        <v>81</v>
      </c>
      <c r="D15" s="18" t="s">
        <v>82</v>
      </c>
      <c r="E15" s="35" t="s">
        <v>83</v>
      </c>
      <c r="F15" s="18" t="s">
        <v>29</v>
      </c>
      <c r="G15" s="18" t="s">
        <v>28</v>
      </c>
    </row>
    <row r="16" spans="2:7" s="2" customFormat="1">
      <c r="B16" s="2" t="s">
        <v>77</v>
      </c>
      <c r="C16" s="10">
        <v>3154</v>
      </c>
      <c r="D16" s="10">
        <v>3251</v>
      </c>
      <c r="E16" s="27">
        <f>C16/D16</f>
        <v>0.97016302676099664</v>
      </c>
      <c r="F16" s="27">
        <v>0.85</v>
      </c>
      <c r="G16" s="27">
        <f>IF(F16-E16&lt;0,0,F16-E16)</f>
        <v>0</v>
      </c>
    </row>
    <row r="17" spans="3:7" s="2" customFormat="1">
      <c r="C17" s="10"/>
      <c r="D17" s="10"/>
      <c r="E17" s="27"/>
      <c r="F17" s="27"/>
      <c r="G17" s="27"/>
    </row>
    <row r="18" spans="3:7" s="2" customFormat="1">
      <c r="C18" s="10"/>
      <c r="D18" s="10"/>
      <c r="E18" s="27"/>
      <c r="F18" s="27"/>
      <c r="G18" s="27"/>
    </row>
  </sheetData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Tabela de SLA</vt:lpstr>
      <vt:lpstr>TLP</vt:lpstr>
      <vt:lpstr>AC ou AT</vt:lpstr>
      <vt:lpstr>SCF</vt:lpstr>
      <vt:lpstr>IDS</vt:lpstr>
      <vt:lpstr>ROT</vt:lpstr>
      <vt:lpstr>RAT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Lima</dc:creator>
  <cp:lastModifiedBy>pe002353</cp:lastModifiedBy>
  <cp:lastPrinted>2015-04-10T04:33:24Z</cp:lastPrinted>
  <dcterms:created xsi:type="dcterms:W3CDTF">2014-01-29T16:45:31Z</dcterms:created>
  <dcterms:modified xsi:type="dcterms:W3CDTF">2015-05-07T18:13:34Z</dcterms:modified>
</cp:coreProperties>
</file>